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60" windowHeight="8220" activeTab="0"/>
  </bookViews>
  <sheets>
    <sheet name="TAX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<sst xmlns="http://schemas.openxmlformats.org/spreadsheetml/2006/main" count="69" uniqueCount="63">
  <si>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HRA</t>
  </si>
  <si>
    <t>Conveyance</t>
  </si>
  <si>
    <t>Special</t>
  </si>
  <si>
    <t>Medical</t>
  </si>
  <si>
    <t>Taxable income</t>
  </si>
  <si>
    <t>Tax computation</t>
  </si>
  <si>
    <t>Enter CTC</t>
  </si>
  <si>
    <t>Basic salary % of CTC</t>
  </si>
  <si>
    <t>Basic % of CTC</t>
  </si>
  <si>
    <t>Gross salary</t>
  </si>
  <si>
    <t>Less: Profession Tax</t>
  </si>
  <si>
    <t>Less: Exempted income</t>
  </si>
  <si>
    <t>Net Income</t>
  </si>
  <si>
    <t>Tax on above income (a)</t>
  </si>
  <si>
    <t>Total Tax (a+b)</t>
  </si>
  <si>
    <t>Enter Rent p.m</t>
  </si>
  <si>
    <t>Exempted HRA Cal:</t>
  </si>
  <si>
    <t>Annual rent paid</t>
  </si>
  <si>
    <t>10% of Basic salary</t>
  </si>
  <si>
    <t>Eduction cess@3% (b)</t>
  </si>
  <si>
    <t>General</t>
  </si>
  <si>
    <t>Exemptions</t>
  </si>
  <si>
    <t>Effective Tax Rate</t>
  </si>
  <si>
    <t>&lt;--- Enter Your CTC</t>
  </si>
  <si>
    <t>ULIP</t>
  </si>
  <si>
    <t>Mutual Fund</t>
  </si>
  <si>
    <t>PF / PPF</t>
  </si>
  <si>
    <t>LIC</t>
  </si>
  <si>
    <t>NSC</t>
  </si>
  <si>
    <t>FD's (&gt; 5 years term)</t>
  </si>
  <si>
    <t>ELSS</t>
  </si>
  <si>
    <t>Investments u/s 80 C</t>
  </si>
  <si>
    <t>Other</t>
  </si>
  <si>
    <t>Total Invest. u/s 80 C</t>
  </si>
  <si>
    <t>Total amt. per year</t>
  </si>
  <si>
    <t>Persons 65+ years</t>
  </si>
  <si>
    <t>Nil</t>
  </si>
  <si>
    <t>Tax Slabs</t>
  </si>
  <si>
    <t>Persons 80+ years</t>
  </si>
  <si>
    <t>Rs 5 Lakh</t>
  </si>
  <si>
    <t>Enter all Red Number fields only</t>
  </si>
  <si>
    <t>Rs.2.0 lakhs</t>
  </si>
  <si>
    <t>5L to 10L</t>
  </si>
  <si>
    <t>10L to above</t>
  </si>
  <si>
    <t>Rs.2.5 lakhs</t>
  </si>
  <si>
    <t>Rs 2.5L to 5L</t>
  </si>
  <si>
    <r>
      <t xml:space="preserve">For Tax savings related investments, Demat Account, Motor Insurance, Home Loan, Health Insuanrce, Life Insurance, Mutual Funds, 
</t>
    </r>
    <r>
      <rPr>
        <b/>
        <sz val="10"/>
        <color indexed="10"/>
        <rFont val="Arial"/>
        <family val="2"/>
      </rPr>
      <t>Income Tax Returns Filing</t>
    </r>
    <r>
      <rPr>
        <b/>
        <sz val="10"/>
        <color indexed="9"/>
        <rFont val="Arial"/>
        <family val="2"/>
      </rPr>
      <t xml:space="preserve"> etc.
Contact- divsmiles1@gmail.com
099167 55688</t>
    </r>
  </si>
  <si>
    <t>Interest on Housing Loan u/s 24</t>
  </si>
  <si>
    <t>Rs 2L to 5L  and rebate of Rs 2000</t>
  </si>
  <si>
    <t>10L to above (surcharge of 10%, if income is above Rs 1 crore)</t>
  </si>
  <si>
    <t>Mediclaim u/s 80D</t>
  </si>
  <si>
    <t>Self</t>
  </si>
  <si>
    <t>Parents</t>
  </si>
  <si>
    <t>Interest on Education loan u/s 80E</t>
  </si>
  <si>
    <t>Dedn u/s 80C</t>
  </si>
  <si>
    <t>Dedn u/s 24</t>
  </si>
  <si>
    <t>Dedn u/s 80E</t>
  </si>
  <si>
    <t>Total</t>
  </si>
  <si>
    <t>Dedn u/s 80D</t>
  </si>
  <si>
    <t>RGESS Scheme u/s 80CCG</t>
  </si>
  <si>
    <t>Dedn u/s 80CCG</t>
  </si>
  <si>
    <t>Max 15,000</t>
  </si>
  <si>
    <t>Max 20,000 if senior citizen otherwise 15,000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</si>
</sst>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45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theme="0"/>
      <name val="Arial"/>
      <family val="2"/>
    </font>
    <font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6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3" fontId="0" fillId="0" borderId="18" xfId="0" applyNumberFormat="1" applyFont="1" applyFill="1" applyBorder="1" applyAlignment="1" applyProtection="1">
      <alignment/>
      <protection hidden="1"/>
    </xf>
    <xf numFmtId="3" fontId="3" fillId="33" borderId="19" xfId="0" applyNumberFormat="1" applyFont="1" applyFill="1" applyBorder="1" applyAlignment="1" applyProtection="1">
      <alignment/>
      <protection hidden="1"/>
    </xf>
    <xf numFmtId="0" fontId="45" fillId="0" borderId="18" xfId="0" applyFont="1" applyBorder="1" applyAlignment="1" applyProtection="1">
      <alignment horizontal="center"/>
      <protection hidden="1" locked="0"/>
    </xf>
    <xf numFmtId="0" fontId="3" fillId="33" borderId="2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5" fillId="33" borderId="21" xfId="0" applyFont="1" applyFill="1" applyBorder="1" applyAlignment="1" applyProtection="1">
      <alignment horizontal="center"/>
      <protection hidden="1" locked="0"/>
    </xf>
    <xf numFmtId="9" fontId="46" fillId="0" borderId="18" xfId="0" applyNumberFormat="1" applyFont="1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3" fontId="45" fillId="0" borderId="22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9" fontId="7" fillId="0" borderId="12" xfId="0" applyNumberFormat="1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3" fontId="0" fillId="0" borderId="12" xfId="0" applyNumberFormat="1" applyFill="1" applyBorder="1" applyAlignment="1" applyProtection="1">
      <alignment/>
      <protection hidden="1"/>
    </xf>
    <xf numFmtId="3" fontId="0" fillId="0" borderId="12" xfId="0" applyNumberFormat="1" applyFont="1" applyFill="1" applyBorder="1" applyAlignment="1" applyProtection="1">
      <alignment/>
      <protection hidden="1"/>
    </xf>
    <xf numFmtId="3" fontId="0" fillId="0" borderId="12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2" xfId="0" applyNumberFormat="1" applyBorder="1" applyAlignment="1" applyProtection="1">
      <alignment/>
      <protection hidden="1"/>
    </xf>
    <xf numFmtId="3" fontId="0" fillId="0" borderId="12" xfId="0" applyNumberFormat="1" applyFont="1" applyBorder="1" applyAlignment="1" applyProtection="1">
      <alignment/>
      <protection hidden="1"/>
    </xf>
    <xf numFmtId="0" fontId="2" fillId="0" borderId="10" xfId="53" applyFont="1" applyBorder="1" applyAlignment="1" applyProtection="1">
      <alignment/>
      <protection/>
    </xf>
    <xf numFmtId="0" fontId="0" fillId="0" borderId="12" xfId="0" applyBorder="1" applyAlignment="1" applyProtection="1">
      <alignment/>
      <protection hidden="1"/>
    </xf>
    <xf numFmtId="0" fontId="0" fillId="0" borderId="15" xfId="0" applyBorder="1" applyAlignment="1">
      <alignment/>
    </xf>
    <xf numFmtId="172" fontId="0" fillId="0" borderId="19" xfId="0" applyNumberFormat="1" applyBorder="1" applyAlignment="1" applyProtection="1">
      <alignment horizontal="center"/>
      <protection hidden="1"/>
    </xf>
    <xf numFmtId="3" fontId="45" fillId="0" borderId="0" xfId="0" applyNumberFormat="1" applyFont="1" applyFill="1" applyAlignment="1" applyProtection="1">
      <alignment horizontal="center"/>
      <protection hidden="1" locked="0"/>
    </xf>
    <xf numFmtId="0" fontId="47" fillId="34" borderId="23" xfId="0" applyFont="1" applyFill="1" applyBorder="1" applyAlignment="1">
      <alignment/>
    </xf>
    <xf numFmtId="0" fontId="47" fillId="35" borderId="10" xfId="0" applyFont="1" applyFill="1" applyBorder="1" applyAlignment="1">
      <alignment/>
    </xf>
    <xf numFmtId="3" fontId="48" fillId="35" borderId="12" xfId="0" applyNumberFormat="1" applyFont="1" applyFill="1" applyBorder="1" applyAlignment="1" applyProtection="1">
      <alignment/>
      <protection hidden="1"/>
    </xf>
    <xf numFmtId="0" fontId="47" fillId="34" borderId="24" xfId="0" applyFont="1" applyFill="1" applyBorder="1" applyAlignment="1">
      <alignment horizontal="center"/>
    </xf>
    <xf numFmtId="9" fontId="47" fillId="34" borderId="24" xfId="0" applyNumberFormat="1" applyFont="1" applyFill="1" applyBorder="1" applyAlignment="1">
      <alignment horizontal="center"/>
    </xf>
    <xf numFmtId="9" fontId="47" fillId="34" borderId="22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45" fillId="33" borderId="26" xfId="0" applyFont="1" applyFill="1" applyBorder="1" applyAlignment="1" applyProtection="1">
      <alignment horizontal="center"/>
      <protection hidden="1" locked="0"/>
    </xf>
    <xf numFmtId="0" fontId="45" fillId="33" borderId="27" xfId="0" applyFont="1" applyFill="1" applyBorder="1" applyAlignment="1" applyProtection="1">
      <alignment horizontal="center"/>
      <protection hidden="1" locked="0"/>
    </xf>
    <xf numFmtId="0" fontId="45" fillId="33" borderId="28" xfId="0" applyFont="1" applyFill="1" applyBorder="1" applyAlignment="1" applyProtection="1">
      <alignment horizontal="center"/>
      <protection hidden="1" locked="0"/>
    </xf>
    <xf numFmtId="0" fontId="3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 horizontal="center"/>
    </xf>
    <xf numFmtId="0" fontId="47" fillId="34" borderId="25" xfId="0" applyFont="1" applyFill="1" applyBorder="1" applyAlignment="1">
      <alignment horizontal="center"/>
    </xf>
    <xf numFmtId="0" fontId="47" fillId="34" borderId="30" xfId="0" applyFont="1" applyFill="1" applyBorder="1" applyAlignment="1">
      <alignment horizontal="center"/>
    </xf>
    <xf numFmtId="0" fontId="47" fillId="34" borderId="0" xfId="0" applyFont="1" applyFill="1" applyBorder="1" applyAlignment="1">
      <alignment horizontal="center" vertical="top" wrapText="1"/>
    </xf>
    <xf numFmtId="0" fontId="47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G8" sqref="G8:H8"/>
    </sheetView>
  </sheetViews>
  <sheetFormatPr defaultColWidth="9.140625" defaultRowHeight="12.75"/>
  <cols>
    <col min="1" max="1" width="21.57421875" style="0" bestFit="1" customWidth="1"/>
    <col min="2" max="2" width="14.421875" style="0" customWidth="1"/>
    <col min="3" max="3" width="2.00390625" style="0" customWidth="1"/>
    <col min="4" max="4" width="2.7109375" style="0" customWidth="1"/>
    <col min="5" max="5" width="2.00390625" style="0" customWidth="1"/>
    <col min="6" max="6" width="1.7109375" style="0" customWidth="1"/>
    <col min="7" max="7" width="20.7109375" style="0" bestFit="1" customWidth="1"/>
    <col min="8" max="8" width="16.421875" style="0" customWidth="1"/>
    <col min="9" max="9" width="12.421875" style="0" bestFit="1" customWidth="1"/>
    <col min="10" max="10" width="16.7109375" style="0" customWidth="1"/>
    <col min="11" max="11" width="11.57421875" style="0" customWidth="1"/>
    <col min="12" max="12" width="12.140625" style="0" bestFit="1" customWidth="1"/>
    <col min="14" max="14" width="11.421875" style="0" bestFit="1" customWidth="1"/>
  </cols>
  <sheetData>
    <row r="1" ht="12.75">
      <c r="A1" s="3" t="s">
        <v>5</v>
      </c>
    </row>
    <row r="2" spans="1:4" ht="13.5" thickBot="1">
      <c r="A2" s="3"/>
      <c r="D2" s="7" t="s">
        <v>40</v>
      </c>
    </row>
    <row r="3" spans="1:7" ht="12.75">
      <c r="A3" s="52" t="s">
        <v>6</v>
      </c>
      <c r="B3" s="34">
        <v>350000</v>
      </c>
      <c r="D3" s="69" t="s">
        <v>23</v>
      </c>
      <c r="E3" s="69"/>
      <c r="F3" s="69"/>
      <c r="G3" s="69"/>
    </row>
    <row r="4" spans="1:10" ht="13.5" thickBot="1">
      <c r="A4" s="35"/>
      <c r="B4" s="36"/>
      <c r="J4" s="2" t="s">
        <v>21</v>
      </c>
    </row>
    <row r="5" spans="1:14" ht="12.75">
      <c r="A5" s="35" t="s">
        <v>7</v>
      </c>
      <c r="B5" s="37">
        <v>0.4</v>
      </c>
      <c r="J5" s="52" t="s">
        <v>37</v>
      </c>
      <c r="K5" s="55" t="s">
        <v>36</v>
      </c>
      <c r="L5" s="56">
        <v>0.1</v>
      </c>
      <c r="M5" s="56">
        <v>0.2</v>
      </c>
      <c r="N5" s="57">
        <v>0.3</v>
      </c>
    </row>
    <row r="6" spans="1:14" ht="12.75">
      <c r="A6" s="5"/>
      <c r="B6" s="38"/>
      <c r="F6" s="1"/>
      <c r="G6" s="7" t="s">
        <v>15</v>
      </c>
      <c r="H6" s="51">
        <v>4500</v>
      </c>
      <c r="J6" s="5" t="s">
        <v>20</v>
      </c>
      <c r="K6" s="8" t="s">
        <v>41</v>
      </c>
      <c r="L6" s="9" t="s">
        <v>48</v>
      </c>
      <c r="M6" s="9" t="s">
        <v>42</v>
      </c>
      <c r="N6" s="10" t="s">
        <v>49</v>
      </c>
    </row>
    <row r="7" spans="1:14" ht="13.5" thickBot="1">
      <c r="A7" s="39" t="s">
        <v>8</v>
      </c>
      <c r="B7" s="40">
        <f>+B3*B5</f>
        <v>140000</v>
      </c>
      <c r="C7" s="11"/>
      <c r="D7" s="11"/>
      <c r="E7" s="11"/>
      <c r="F7" s="11"/>
      <c r="G7" s="12"/>
      <c r="H7" s="24"/>
      <c r="J7" s="16" t="s">
        <v>35</v>
      </c>
      <c r="K7" s="8" t="s">
        <v>44</v>
      </c>
      <c r="L7" s="15" t="s">
        <v>45</v>
      </c>
      <c r="M7" s="9" t="s">
        <v>42</v>
      </c>
      <c r="N7" s="10" t="s">
        <v>43</v>
      </c>
    </row>
    <row r="8" spans="1:14" ht="12.75" customHeight="1" thickBot="1">
      <c r="A8" s="5" t="str">
        <f>CONCATENATE("HRA @"," ",H9*100,"% of basic")</f>
        <v>HRA @ 40% of basic</v>
      </c>
      <c r="B8" s="41">
        <f>+B7*H9</f>
        <v>56000</v>
      </c>
      <c r="C8" s="11"/>
      <c r="D8" s="11"/>
      <c r="E8" s="11"/>
      <c r="F8" s="11"/>
      <c r="G8" s="66" t="s">
        <v>16</v>
      </c>
      <c r="H8" s="67"/>
      <c r="J8" s="17" t="s">
        <v>38</v>
      </c>
      <c r="K8" s="18" t="s">
        <v>39</v>
      </c>
      <c r="L8" s="19"/>
      <c r="M8" s="32" t="s">
        <v>42</v>
      </c>
      <c r="N8" s="33" t="s">
        <v>43</v>
      </c>
    </row>
    <row r="9" spans="1:8" ht="12.75">
      <c r="A9" s="39" t="s">
        <v>1</v>
      </c>
      <c r="B9" s="40">
        <f>800*12</f>
        <v>9600</v>
      </c>
      <c r="C9" s="11"/>
      <c r="D9" s="11"/>
      <c r="E9" s="11"/>
      <c r="F9" s="11"/>
      <c r="G9" s="13" t="s">
        <v>7</v>
      </c>
      <c r="H9" s="31">
        <v>0.4</v>
      </c>
    </row>
    <row r="10" spans="1:8" ht="12.75">
      <c r="A10" s="39" t="s">
        <v>3</v>
      </c>
      <c r="B10" s="40">
        <f>1250*12</f>
        <v>15000</v>
      </c>
      <c r="C10" s="11"/>
      <c r="D10" s="11"/>
      <c r="E10" s="11"/>
      <c r="F10" s="11"/>
      <c r="G10" s="13" t="s">
        <v>17</v>
      </c>
      <c r="H10" s="25">
        <f>+$H6*12</f>
        <v>54000</v>
      </c>
    </row>
    <row r="11" spans="1:8" ht="12.75">
      <c r="A11" s="39" t="s">
        <v>2</v>
      </c>
      <c r="B11" s="42">
        <f>+$B3-(B7+B8+B9+B10)</f>
        <v>129400</v>
      </c>
      <c r="C11" s="11"/>
      <c r="D11" s="11"/>
      <c r="E11" s="11"/>
      <c r="F11" s="11"/>
      <c r="G11" s="13" t="s">
        <v>18</v>
      </c>
      <c r="H11" s="25">
        <f>-B7*10%</f>
        <v>-14000</v>
      </c>
    </row>
    <row r="12" spans="1:8" ht="12.75">
      <c r="A12" s="43" t="s">
        <v>9</v>
      </c>
      <c r="B12" s="40">
        <f>SUM(B7:B11)</f>
        <v>350000</v>
      </c>
      <c r="C12" s="11"/>
      <c r="D12" s="11"/>
      <c r="E12" s="11"/>
      <c r="F12" s="11"/>
      <c r="G12" s="13"/>
      <c r="H12" s="25"/>
    </row>
    <row r="13" spans="1:8" ht="13.5" thickBot="1">
      <c r="A13" s="39"/>
      <c r="B13" s="44"/>
      <c r="C13" s="11"/>
      <c r="D13" s="11"/>
      <c r="E13" s="11"/>
      <c r="F13" s="11"/>
      <c r="G13" s="14"/>
      <c r="H13" s="26">
        <f>SUM(H10:H11)</f>
        <v>40000</v>
      </c>
    </row>
    <row r="14" spans="1:12" ht="12.75" customHeight="1" thickBot="1">
      <c r="A14" s="5" t="s">
        <v>10</v>
      </c>
      <c r="B14" s="46">
        <v>-2400</v>
      </c>
      <c r="H14" s="23"/>
      <c r="I14" s="68" t="s">
        <v>46</v>
      </c>
      <c r="J14" s="68"/>
      <c r="K14" s="68"/>
      <c r="L14" s="68"/>
    </row>
    <row r="15" spans="1:12" ht="12.75">
      <c r="A15" s="5"/>
      <c r="B15" s="45">
        <f>+B12+B14</f>
        <v>347600</v>
      </c>
      <c r="G15" s="66" t="s">
        <v>31</v>
      </c>
      <c r="H15" s="67"/>
      <c r="I15" s="68"/>
      <c r="J15" s="68"/>
      <c r="K15" s="68"/>
      <c r="L15" s="68"/>
    </row>
    <row r="16" spans="1:12" ht="12.75">
      <c r="A16" s="35" t="s">
        <v>11</v>
      </c>
      <c r="B16" s="45"/>
      <c r="G16" s="20" t="s">
        <v>26</v>
      </c>
      <c r="H16" s="27">
        <v>24000</v>
      </c>
      <c r="I16" s="68"/>
      <c r="J16" s="68"/>
      <c r="K16" s="68"/>
      <c r="L16" s="68"/>
    </row>
    <row r="17" spans="1:12" ht="12.75">
      <c r="A17" s="39" t="s">
        <v>0</v>
      </c>
      <c r="B17" s="41">
        <f>-+IF(H13&lt;0,0,IF(B8&lt;$H13,B8,$H13))</f>
        <v>-40000</v>
      </c>
      <c r="G17" s="20" t="s">
        <v>27</v>
      </c>
      <c r="H17" s="27">
        <v>35000</v>
      </c>
      <c r="I17" s="68"/>
      <c r="J17" s="68"/>
      <c r="K17" s="68"/>
      <c r="L17" s="68"/>
    </row>
    <row r="18" spans="1:12" ht="12.75">
      <c r="A18" s="5" t="str">
        <f>+A9</f>
        <v>Conveyance</v>
      </c>
      <c r="B18" s="45">
        <f>+-B9</f>
        <v>-9600</v>
      </c>
      <c r="G18" s="20" t="s">
        <v>24</v>
      </c>
      <c r="H18" s="27">
        <v>0</v>
      </c>
      <c r="I18" s="68"/>
      <c r="J18" s="68"/>
      <c r="K18" s="68"/>
      <c r="L18" s="68"/>
    </row>
    <row r="19" spans="1:12" ht="12.75">
      <c r="A19" s="5" t="str">
        <f>+A10</f>
        <v>Medical</v>
      </c>
      <c r="B19" s="45">
        <f>+-B10</f>
        <v>-15000</v>
      </c>
      <c r="G19" s="20" t="s">
        <v>25</v>
      </c>
      <c r="H19" s="27">
        <v>0</v>
      </c>
      <c r="I19" s="68"/>
      <c r="J19" s="68"/>
      <c r="K19" s="68"/>
      <c r="L19" s="68"/>
    </row>
    <row r="20" spans="1:9" ht="12.75">
      <c r="A20" s="35" t="s">
        <v>12</v>
      </c>
      <c r="B20" s="45">
        <f>SUM(B15:B19)</f>
        <v>283000</v>
      </c>
      <c r="G20" s="20" t="s">
        <v>28</v>
      </c>
      <c r="H20" s="27">
        <v>0</v>
      </c>
      <c r="I20" s="2"/>
    </row>
    <row r="21" spans="1:8" ht="12.75">
      <c r="A21" s="35"/>
      <c r="B21" s="45"/>
      <c r="G21" s="20" t="s">
        <v>29</v>
      </c>
      <c r="H21" s="27">
        <v>0</v>
      </c>
    </row>
    <row r="22" spans="1:8" ht="12.75">
      <c r="A22" s="5" t="s">
        <v>54</v>
      </c>
      <c r="B22" s="46">
        <f>-IF(H24&gt;100000,100000,H24)</f>
        <v>-59000</v>
      </c>
      <c r="G22" s="20" t="s">
        <v>30</v>
      </c>
      <c r="H22" s="27">
        <v>0</v>
      </c>
    </row>
    <row r="23" spans="1:8" ht="12.75">
      <c r="A23" s="16" t="s">
        <v>55</v>
      </c>
      <c r="B23" s="46">
        <f>-IF(H27&gt;150000,150000,H27)</f>
        <v>0</v>
      </c>
      <c r="G23" s="20" t="s">
        <v>32</v>
      </c>
      <c r="H23" s="27">
        <v>0</v>
      </c>
    </row>
    <row r="24" spans="1:8" ht="13.5" thickBot="1">
      <c r="A24" s="16" t="s">
        <v>56</v>
      </c>
      <c r="B24" s="46">
        <f>-H30</f>
        <v>0</v>
      </c>
      <c r="G24" s="21" t="s">
        <v>33</v>
      </c>
      <c r="H24" s="28">
        <f>+SUM(H16:H23)</f>
        <v>59000</v>
      </c>
    </row>
    <row r="25" spans="1:8" ht="13.5" thickBot="1">
      <c r="A25" s="16" t="s">
        <v>58</v>
      </c>
      <c r="B25" s="46">
        <f>-IF(K29&gt;35000,35000,K29)</f>
        <v>0</v>
      </c>
      <c r="C25" s="4"/>
      <c r="G25" s="6"/>
      <c r="H25" s="29"/>
    </row>
    <row r="26" spans="1:11" ht="13.5" thickBot="1">
      <c r="A26" s="16" t="s">
        <v>60</v>
      </c>
      <c r="B26" s="46">
        <f>-IF(H33&gt;50000,25000,(H33/2))</f>
        <v>0</v>
      </c>
      <c r="G26" s="66" t="s">
        <v>47</v>
      </c>
      <c r="H26" s="67"/>
      <c r="J26" s="66" t="s">
        <v>50</v>
      </c>
      <c r="K26" s="67"/>
    </row>
    <row r="27" spans="1:12" ht="13.5" thickBot="1">
      <c r="A27" s="35" t="s">
        <v>4</v>
      </c>
      <c r="B27" s="45">
        <f>SUM(B20:B26)</f>
        <v>224000</v>
      </c>
      <c r="G27" s="22" t="s">
        <v>34</v>
      </c>
      <c r="H27" s="30">
        <v>0</v>
      </c>
      <c r="J27" s="59" t="s">
        <v>51</v>
      </c>
      <c r="K27" s="61">
        <v>0</v>
      </c>
      <c r="L27" t="s">
        <v>61</v>
      </c>
    </row>
    <row r="28" spans="1:12" ht="13.5" thickBot="1">
      <c r="A28" s="5"/>
      <c r="B28" s="45"/>
      <c r="H28" s="23"/>
      <c r="J28" s="58" t="s">
        <v>52</v>
      </c>
      <c r="K28" s="62">
        <v>0</v>
      </c>
      <c r="L28" t="s">
        <v>62</v>
      </c>
    </row>
    <row r="29" spans="1:11" ht="13.5" thickBot="1">
      <c r="A29" s="16" t="s">
        <v>13</v>
      </c>
      <c r="B29" s="45">
        <f>IF(B27&lt;=200000,0,(IF(B27&lt;=500000,((B27-200000)*10%-2000),(IF(B27&lt;=1000000,(B27-500000)*20%+30000,(B27-1000000)*30%+130000)))))</f>
        <v>400</v>
      </c>
      <c r="C29" s="4"/>
      <c r="G29" s="66" t="s">
        <v>53</v>
      </c>
      <c r="H29" s="67"/>
      <c r="J29" s="64" t="s">
        <v>57</v>
      </c>
      <c r="K29" s="65">
        <f>+K27+K28</f>
        <v>0</v>
      </c>
    </row>
    <row r="30" spans="1:8" ht="13.5" thickBot="1">
      <c r="A30" s="47" t="s">
        <v>19</v>
      </c>
      <c r="B30" s="45">
        <f>+B29*3%</f>
        <v>12</v>
      </c>
      <c r="C30" s="4"/>
      <c r="G30" s="22" t="s">
        <v>34</v>
      </c>
      <c r="H30" s="30">
        <v>0</v>
      </c>
    </row>
    <row r="31" spans="1:2" ht="13.5" thickBot="1">
      <c r="A31" s="5"/>
      <c r="B31" s="45"/>
    </row>
    <row r="32" spans="1:8" ht="24" thickBot="1">
      <c r="A32" s="53" t="s">
        <v>14</v>
      </c>
      <c r="B32" s="54">
        <f>+B29+B30</f>
        <v>412</v>
      </c>
      <c r="G32" s="66" t="s">
        <v>59</v>
      </c>
      <c r="H32" s="67"/>
    </row>
    <row r="33" spans="1:8" ht="13.5" thickBot="1">
      <c r="A33" s="5"/>
      <c r="B33" s="48"/>
      <c r="G33" s="63" t="s">
        <v>34</v>
      </c>
      <c r="H33" s="60">
        <v>0</v>
      </c>
    </row>
    <row r="34" spans="1:2" ht="13.5" thickBot="1">
      <c r="A34" s="49" t="s">
        <v>22</v>
      </c>
      <c r="B34" s="50">
        <f>B32/B12%</f>
        <v>0.11771428571428572</v>
      </c>
    </row>
    <row r="36" ht="12.75">
      <c r="A36" s="3"/>
    </row>
  </sheetData>
  <sheetProtection password="EA3D" sheet="1" formatCells="0" formatColumns="0" formatRows="0" insertColumns="0" insertRows="0" insertHyperlinks="0" deleteColumns="0" deleteRows="0" sort="0" autoFilter="0" pivotTables="0"/>
  <mergeCells count="8">
    <mergeCell ref="G32:H32"/>
    <mergeCell ref="I14:L19"/>
    <mergeCell ref="D3:G3"/>
    <mergeCell ref="G15:H15"/>
    <mergeCell ref="G8:H8"/>
    <mergeCell ref="G26:H26"/>
    <mergeCell ref="G29:H29"/>
    <mergeCell ref="J26:K2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Repcol Pvt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Divya Jain</dc:creator>
  <cp:keywords/>
  <dc:description/>
  <cp:lastModifiedBy>Computer</cp:lastModifiedBy>
  <dcterms:created xsi:type="dcterms:W3CDTF">2006-07-18T05:37:37Z</dcterms:created>
  <dcterms:modified xsi:type="dcterms:W3CDTF">2014-02-27T12:51:42Z</dcterms:modified>
  <cp:category/>
  <cp:version/>
  <cp:contentType/>
  <cp:contentStatus/>
</cp:coreProperties>
</file>